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СЕССИИ\2025\04.12.2025 внеочередное\Реш. №51-430 от 04.12.2025, Реш. № 151 от 04.12.2025 Свод Бюджет № 15\"/>
    </mc:Choice>
  </mc:AlternateContent>
  <bookViews>
    <workbookView xWindow="-120" yWindow="-120" windowWidth="29040" windowHeight="15720"/>
  </bookViews>
  <sheets>
    <sheet name="Прирожение Нал. и ненал. доходы" sheetId="1" r:id="rId1"/>
  </sheets>
  <definedNames>
    <definedName name="APPT" localSheetId="0">'Прирожение Нал. и ненал. доходы'!#REF!</definedName>
    <definedName name="FIO" localSheetId="0">'Прирожение Нал. и ненал. доходы'!#REF!</definedName>
    <definedName name="LAST_CELL" localSheetId="0">'Прирожение Нал. и ненал. доходы'!#REF!</definedName>
    <definedName name="SIGN" localSheetId="0">'Прирожение Нал. и ненал. доходы'!#REF!</definedName>
    <definedName name="_xlnm.Print_Titles" localSheetId="0">'Прирожение Нал. и ненал. доходы'!$9:$11</definedName>
    <definedName name="_xlnm.Print_Area" localSheetId="0">'Прирожение Нал. и ненал. доходы'!$A$1:$E$79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8" i="1" l="1"/>
  <c r="C47" i="1" l="1"/>
  <c r="C45" i="1"/>
  <c r="C44" i="1"/>
  <c r="C42" i="1"/>
  <c r="C83" i="1"/>
  <c r="C82" i="1"/>
  <c r="C81" i="1"/>
  <c r="C80" i="1"/>
  <c r="C79" i="1"/>
  <c r="C78" i="1"/>
  <c r="C77" i="1"/>
  <c r="C76" i="1"/>
  <c r="C75" i="1"/>
  <c r="C74" i="1"/>
  <c r="C69" i="1"/>
  <c r="C61" i="1"/>
  <c r="C60" i="1"/>
  <c r="C59" i="1"/>
  <c r="C57" i="1"/>
  <c r="C56" i="1"/>
  <c r="C55" i="1"/>
  <c r="C54" i="1"/>
  <c r="C53" i="1"/>
  <c r="C52" i="1"/>
  <c r="C51" i="1"/>
  <c r="C50" i="1"/>
  <c r="C49" i="1"/>
  <c r="C48" i="1"/>
  <c r="C40" i="1"/>
  <c r="C35" i="1"/>
  <c r="C34" i="1"/>
  <c r="C33" i="1"/>
  <c r="C28" i="1"/>
  <c r="C27" i="1"/>
  <c r="C26" i="1"/>
  <c r="C25" i="1"/>
  <c r="C24" i="1"/>
  <c r="C23" i="1"/>
  <c r="C22" i="1"/>
  <c r="C21" i="1"/>
  <c r="C20" i="1"/>
  <c r="C19" i="1"/>
  <c r="C18" i="1"/>
  <c r="C16" i="1"/>
  <c r="C15" i="1"/>
  <c r="C13" i="1"/>
  <c r="E73" i="1"/>
  <c r="D73" i="1"/>
  <c r="C73" i="1"/>
  <c r="E72" i="1"/>
  <c r="D72" i="1"/>
  <c r="C72" i="1"/>
  <c r="E66" i="1"/>
  <c r="D66" i="1"/>
  <c r="C66" i="1"/>
  <c r="E64" i="1"/>
  <c r="D64" i="1"/>
  <c r="C64" i="1"/>
  <c r="E63" i="1"/>
  <c r="D63" i="1"/>
  <c r="C63" i="1"/>
  <c r="E62" i="1"/>
  <c r="D62" i="1"/>
  <c r="C62" i="1"/>
  <c r="D12" i="1" l="1"/>
  <c r="E12" i="1"/>
  <c r="C12" i="1"/>
</calcChain>
</file>

<file path=xl/sharedStrings.xml><?xml version="1.0" encoding="utf-8"?>
<sst xmlns="http://schemas.openxmlformats.org/spreadsheetml/2006/main" count="157" uniqueCount="157">
  <si>
    <t>Утверждено</t>
  </si>
  <si>
    <t>решением Свободненского</t>
  </si>
  <si>
    <t xml:space="preserve">городского Совета народных </t>
  </si>
  <si>
    <t xml:space="preserve">депутатов      </t>
  </si>
  <si>
    <t>Приложение №1   к решению</t>
  </si>
  <si>
    <t>Прогнозируемые объемы налоговых и неналоговых доходов городского бюджета по кодам видов и подвидов доходов на 2025 год и плановый период 2026 и 2027 годов</t>
  </si>
  <si>
    <t>(рублей)</t>
  </si>
  <si>
    <t>Наименование кода поступлений в бюджет доходов</t>
  </si>
  <si>
    <t>Код</t>
  </si>
  <si>
    <t>2025 год</t>
  </si>
  <si>
    <t>Плановый период</t>
  </si>
  <si>
    <t>2026 год</t>
  </si>
  <si>
    <t>2027 год</t>
  </si>
  <si>
    <t>1</t>
  </si>
  <si>
    <t>2</t>
  </si>
  <si>
    <t>3</t>
  </si>
  <si>
    <t>4</t>
  </si>
  <si>
    <t>НАЛОГОВЫЕ И НЕНАЛОГОВЫЕ ДОХОДЫ</t>
  </si>
  <si>
    <t>1 00 00000 00 0000 000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</si>
  <si>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</si>
  <si>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10102010011000110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</si>
  <si>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</si>
  <si>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</si>
  <si>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</si>
  <si>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10102021011000110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</si>
  <si>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(сумма платежа (перерасчеты, недоимка и задолженность по соответствующему платежу, в том числе по отмененному)</t>
  </si>
  <si>
    <t>10102022011000110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</si>
  <si>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</si>
  <si>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</si>
  <si>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</si>
  <si>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</si>
  <si>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</si>
  <si>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</si>
  <si>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</si>
  <si>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</si>
  <si>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</si>
  <si>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</si>
  <si>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</si>
  <si>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10102140011000110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</si>
  <si>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</si>
  <si>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10102150011000110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</si>
  <si>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</si>
  <si>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10102160011000110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</si>
  <si>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</si>
  <si>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10102170011000110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</si>
  <si>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</si>
  <si>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10102210011000110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</si>
  <si>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</si>
  <si>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10102230011000110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</si>
  <si>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</si>
  <si>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</si>
  <si>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</si>
  <si>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</si>
  <si>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</si>
  <si>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</si>
  <si>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</si>
  <si>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</si>
  <si>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</si>
  <si>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</si>
  <si>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</si>
  <si>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</si>
  <si>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</si>
  <si>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</si>
  <si>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</si>
  <si>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10501021013000110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</si>
  <si>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</si>
  <si>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</si>
  <si>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</si>
  <si>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10504010021000110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</si>
  <si>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</si>
  <si>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10601020041000110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</si>
  <si>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</si>
  <si>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10606032041000110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</si>
  <si>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</si>
  <si>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10606042041000110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</si>
  <si>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</si>
  <si>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</si>
  <si>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</si>
  <si>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10803010011060110</t>
  </si>
  <si>
    <t>Государственная пошлина за выдачу разрешения на установку рекламной конструкции(прочие поступления)</t>
  </si>
  <si>
    <t>10807150014000110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</si>
  <si>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</si>
  <si>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</si>
  <si>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(по искам)</t>
  </si>
  <si>
    <t>11105012040001120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</si>
  <si>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( за фактическое (неосеновательное обогощение )без заключенных договоров аренды)</t>
  </si>
  <si>
    <t>11105012040002120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</si>
  <si>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</si>
  <si>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11105034040000120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</si>
  <si>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</si>
  <si>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11105312040000120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</si>
  <si>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</si>
  <si>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</si>
  <si>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</si>
  <si>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11109080040000120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</si>
  <si>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</si>
  <si>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11201010016000120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</si>
  <si>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</si>
  <si>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11201030016000120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</si>
  <si>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</si>
  <si>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11201041016000120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</si>
  <si>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</si>
  <si>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11201042016000120</t>
  </si>
  <si>
    <t>Прочие доходы от компенсации затрат бюджетов городских округов</t>
  </si>
  <si>
    <t>11302994040000130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</si>
  <si>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</si>
  <si>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11402042040000440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</si>
  <si>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</si>
  <si>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</si>
  <si>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</si>
  <si>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11406012040000430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</si>
  <si>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прав(иные штрафы)</t>
  </si>
  <si>
    <t>11601053019000140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</si>
  <si>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</si>
  <si>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11601063019000140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</si>
  <si>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(иные штрафы)</t>
  </si>
  <si>
    <t>11601073019000140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</si>
  <si>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</si>
  <si>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</si>
  <si>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</si>
  <si>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11601113019000140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</si>
  <si>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</si>
  <si>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11601143019000140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</si>
  <si>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</si>
  <si>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11601153019000140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</si>
  <si>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</si>
  <si>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   11601154010000140
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</si>
  <si>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</si>
  <si>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11601163010000140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</si>
  <si>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</si>
  <si>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11601173019000140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</si>
  <si>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</si>
  <si>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11601193019000140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</si>
  <si>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</si>
  <si>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11601203019000140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</si>
  <si>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</si>
  <si>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11601332010000140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</si>
  <si>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</si>
  <si>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11601333010000140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</si>
  <si>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</si>
  <si>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11602020020000140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</si>
  <si>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</si>
  <si>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</si>
  <si>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</si>
  <si>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11607090040000140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</si>
  <si>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</si>
  <si>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10102010013000110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</si>
  <si>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</si>
  <si>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</si>
  <si>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</si>
  <si>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</si>
  <si>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1 05 02010 02 3000 110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</si>
  <si>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</si>
  <si>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</si>
  <si>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 (иные штрафы)</t>
  </si>
  <si>
    <t>Прочие неналоговые доходы бюджетов городских округов</t>
  </si>
  <si>
    <t xml:space="preserve">от 04.12.2025 № 151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</si>
</sst>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\ ##0.00_);_(&quot;$&quot;* \(#\ ##0.00\);_(&quot;$&quot;* &quot;-&quot;??_);_(@_)"/>
    <numFmt numFmtId="165" formatCode="?"/>
  </numFmts>
  <fonts count="29">
    <font>
      <sz val="10"/>
      <name val="Arial"/>
      <charset val="13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8" borderId="2" applyNumberFormat="0" applyAlignment="0" applyProtection="0"/>
    <xf numFmtId="0" fontId="12" fillId="21" borderId="3" applyNumberFormat="0" applyAlignment="0" applyProtection="0"/>
    <xf numFmtId="0" fontId="13" fillId="21" borderId="2" applyNumberFormat="0" applyAlignment="0" applyProtection="0"/>
    <xf numFmtId="164" fontId="14" fillId="0" borderId="0" applyFon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22" borderId="8" applyNumberFormat="0" applyAlignment="0" applyProtection="0"/>
    <xf numFmtId="0" fontId="20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2" fillId="0" borderId="0"/>
    <xf numFmtId="0" fontId="22" fillId="0" borderId="0"/>
    <xf numFmtId="0" fontId="22" fillId="0" borderId="0"/>
    <xf numFmtId="0" fontId="14" fillId="0" borderId="0"/>
    <xf numFmtId="0" fontId="14" fillId="0" borderId="0"/>
    <xf numFmtId="0" fontId="22" fillId="0" borderId="0"/>
    <xf numFmtId="0" fontId="23" fillId="0" borderId="0"/>
    <xf numFmtId="0" fontId="9" fillId="0" borderId="0"/>
    <xf numFmtId="0" fontId="9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4" borderId="9" applyNumberFormat="0" applyFont="0" applyAlignment="0" applyProtection="0"/>
    <xf numFmtId="0" fontId="9" fillId="24" borderId="9" applyNumberFormat="0" applyFont="0" applyAlignment="0" applyProtection="0"/>
    <xf numFmtId="0" fontId="9" fillId="24" borderId="9" applyNumberFormat="0" applyFont="0" applyAlignment="0" applyProtection="0"/>
    <xf numFmtId="0" fontId="23" fillId="24" borderId="9" applyNumberFormat="0" applyFont="0" applyAlignment="0" applyProtection="0"/>
    <xf numFmtId="0" fontId="9" fillId="24" borderId="9" applyNumberFormat="0" applyFont="0" applyAlignment="0" applyProtection="0"/>
    <xf numFmtId="0" fontId="9" fillId="24" borderId="9" applyNumberFormat="0" applyFont="0" applyAlignment="0" applyProtection="0"/>
    <xf numFmtId="0" fontId="9" fillId="24" borderId="9" applyNumberFormat="0" applyFont="0" applyAlignment="0" applyProtection="0"/>
    <xf numFmtId="0" fontId="9" fillId="24" borderId="9" applyNumberFormat="0" applyFont="0" applyAlignment="0" applyProtection="0"/>
    <xf numFmtId="0" fontId="9" fillId="24" borderId="9" applyNumberFormat="0" applyFont="0" applyAlignment="0" applyProtection="0"/>
    <xf numFmtId="0" fontId="9" fillId="24" borderId="9" applyNumberFormat="0" applyFont="0" applyAlignment="0" applyProtection="0"/>
    <xf numFmtId="0" fontId="9" fillId="24" borderId="9" applyNumberFormat="0" applyFont="0" applyAlignment="0" applyProtection="0"/>
    <xf numFmtId="0" fontId="9" fillId="24" borderId="9" applyNumberFormat="0" applyFont="0" applyAlignment="0" applyProtection="0"/>
    <xf numFmtId="0" fontId="26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5" borderId="0" applyNumberFormat="0" applyBorder="0" applyAlignment="0" applyProtection="0"/>
  </cellStyleXfs>
  <cellXfs count="3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vertical="center"/>
    </xf>
    <xf numFmtId="0" fontId="2" fillId="2" borderId="0" xfId="0" applyFont="1" applyFill="1"/>
    <xf numFmtId="49" fontId="1" fillId="2" borderId="0" xfId="0" applyNumberFormat="1" applyFont="1" applyFill="1" applyAlignment="1">
      <alignment horizontal="centerContinuous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" fontId="4" fillId="2" borderId="0" xfId="0" applyNumberFormat="1" applyFont="1" applyFill="1" applyAlignment="1">
      <alignment horizontal="right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/>
    </xf>
    <xf numFmtId="49" fontId="7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horizontal="right" vertical="center" wrapText="1"/>
    </xf>
    <xf numFmtId="49" fontId="6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</cellXfs>
  <cellStyles count="7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Денежный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3" xfId="39"/>
    <cellStyle name="Обычный 14" xfId="40"/>
    <cellStyle name="Обычный 15" xfId="41"/>
    <cellStyle name="Обычный 16" xfId="42"/>
    <cellStyle name="Обычный 2" xfId="43"/>
    <cellStyle name="Обычный 3" xfId="44"/>
    <cellStyle name="Обычный 3 2" xfId="45"/>
    <cellStyle name="Обычный 3 2 2" xfId="46"/>
    <cellStyle name="Обычный 3 3" xfId="47"/>
    <cellStyle name="Обычный 3 3 2" xfId="48"/>
    <cellStyle name="Обычный 3 4" xfId="49"/>
    <cellStyle name="Обычный 4" xfId="50"/>
    <cellStyle name="Обычный 7" xfId="51"/>
    <cellStyle name="Обычный 9" xfId="52"/>
    <cellStyle name="Плохой 2" xfId="53"/>
    <cellStyle name="Пояснение 2" xfId="54"/>
    <cellStyle name="Примечание 10" xfId="55"/>
    <cellStyle name="Примечание 11" xfId="56"/>
    <cellStyle name="Примечание 12" xfId="57"/>
    <cellStyle name="Примечание 13" xfId="58"/>
    <cellStyle name="Примечание 2" xfId="59"/>
    <cellStyle name="Примечание 3" xfId="60"/>
    <cellStyle name="Примечание 4" xfId="61"/>
    <cellStyle name="Примечание 5" xfId="62"/>
    <cellStyle name="Примечание 6" xfId="63"/>
    <cellStyle name="Примечание 7" xfId="64"/>
    <cellStyle name="Примечание 8" xfId="65"/>
    <cellStyle name="Примечание 9" xfId="66"/>
    <cellStyle name="Связанная ячейка 2" xfId="67"/>
    <cellStyle name="Текст предупреждения 2" xfId="68"/>
    <cellStyle name="Хороший 2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E83"/>
  <sheetViews>
    <sheetView showGridLines="0" tabSelected="1" zoomScale="80" zoomScaleNormal="80" zoomScaleSheetLayoutView="80" workbookViewId="0">
      <selection activeCell="G5" sqref="G5"/>
    </sheetView>
  </sheetViews>
  <sheetFormatPr defaultColWidth="9" defaultRowHeight="23.25"/>
  <cols>
    <col min="1" max="1" width="115.7109375" style="2" customWidth="1"/>
    <col min="2" max="2" width="38" style="19" customWidth="1"/>
    <col min="3" max="3" width="32.7109375" style="23" customWidth="1"/>
    <col min="4" max="4" width="25.7109375" style="8" customWidth="1"/>
    <col min="5" max="5" width="25.140625" style="8" customWidth="1"/>
    <col min="6" max="6" width="14" style="3" customWidth="1"/>
    <col min="7" max="7" width="14.42578125" style="3" customWidth="1"/>
    <col min="8" max="16384" width="9" style="3"/>
  </cols>
  <sheetData>
    <row r="1" spans="1:5">
      <c r="D1" s="25" t="s">
        <v>0</v>
      </c>
      <c r="E1" s="25"/>
    </row>
    <row r="2" spans="1:5">
      <c r="D2" s="25" t="s">
        <v>1</v>
      </c>
      <c r="E2" s="25"/>
    </row>
    <row r="3" spans="1:5">
      <c r="D3" s="25" t="s">
        <v>2</v>
      </c>
      <c r="E3" s="25"/>
    </row>
    <row r="4" spans="1:5">
      <c r="D4" s="25" t="s">
        <v>3</v>
      </c>
      <c r="E4" s="25"/>
    </row>
    <row r="5" spans="1:5">
      <c r="D5" s="25" t="s">
        <v>156</v>
      </c>
      <c r="E5" s="25"/>
    </row>
    <row r="6" spans="1:5" ht="22.5">
      <c r="A6" s="4"/>
      <c r="B6" s="20"/>
      <c r="D6" s="25" t="s">
        <v>4</v>
      </c>
      <c r="E6" s="25"/>
    </row>
    <row r="7" spans="1:5" ht="20.25">
      <c r="A7" s="26" t="s">
        <v>5</v>
      </c>
      <c r="B7" s="26"/>
      <c r="C7" s="26"/>
      <c r="D7" s="26"/>
      <c r="E7" s="26"/>
    </row>
    <row r="8" spans="1:5" ht="22.5">
      <c r="A8" s="27"/>
      <c r="B8" s="27"/>
      <c r="E8" s="8" t="s">
        <v>6</v>
      </c>
    </row>
    <row r="9" spans="1:5" ht="20.25">
      <c r="A9" s="29" t="s">
        <v>7</v>
      </c>
      <c r="B9" s="30" t="s">
        <v>8</v>
      </c>
      <c r="C9" s="31" t="s">
        <v>9</v>
      </c>
      <c r="D9" s="28" t="s">
        <v>10</v>
      </c>
      <c r="E9" s="28"/>
    </row>
    <row r="10" spans="1:5" ht="20.25">
      <c r="A10" s="29"/>
      <c r="B10" s="30"/>
      <c r="C10" s="31"/>
      <c r="D10" s="9" t="s">
        <v>11</v>
      </c>
      <c r="E10" s="10" t="s">
        <v>12</v>
      </c>
    </row>
    <row r="11" spans="1:5">
      <c r="A11" s="21" t="s">
        <v>13</v>
      </c>
      <c r="B11" s="22" t="s">
        <v>14</v>
      </c>
      <c r="C11" s="9" t="s">
        <v>15</v>
      </c>
      <c r="D11" s="9" t="s">
        <v>16</v>
      </c>
      <c r="E11" s="10">
        <v>5</v>
      </c>
    </row>
    <row r="12" spans="1:5" ht="29.25" customHeight="1">
      <c r="A12" s="5" t="s">
        <v>17</v>
      </c>
      <c r="B12" s="18" t="s">
        <v>18</v>
      </c>
      <c r="C12" s="24">
        <f>SUM(C13:C83)</f>
        <v>3703262882.1600003</v>
      </c>
      <c r="D12" s="11">
        <f t="shared" ref="D12:E12" si="0">SUM(D13:D83)</f>
        <v>1914627978.53</v>
      </c>
      <c r="E12" s="11">
        <f t="shared" si="0"/>
        <v>1757945438.9999998</v>
      </c>
    </row>
    <row r="13" spans="1:5" ht="206.25">
      <c r="A13" s="6" t="s">
        <v>19</v>
      </c>
      <c r="B13" s="22" t="s">
        <v>20</v>
      </c>
      <c r="C13" s="9">
        <f>1281404400+163623600+257365000+395842400</f>
        <v>2098235400</v>
      </c>
      <c r="D13" s="12">
        <v>1153178200</v>
      </c>
      <c r="E13" s="12">
        <v>1037778800</v>
      </c>
    </row>
    <row r="14" spans="1:5" ht="200.25" customHeight="1">
      <c r="A14" s="6" t="s">
        <v>147</v>
      </c>
      <c r="B14" s="22" t="s">
        <v>146</v>
      </c>
      <c r="C14" s="9">
        <v>600</v>
      </c>
      <c r="D14" s="12">
        <v>0</v>
      </c>
      <c r="E14" s="12">
        <v>0</v>
      </c>
    </row>
    <row r="15" spans="1:5" ht="168.75">
      <c r="A15" s="6" t="s">
        <v>21</v>
      </c>
      <c r="B15" s="22" t="s">
        <v>22</v>
      </c>
      <c r="C15" s="9">
        <f>1042200-209200+209000-547000</f>
        <v>495000</v>
      </c>
      <c r="D15" s="12">
        <v>938000</v>
      </c>
      <c r="E15" s="12">
        <v>844200</v>
      </c>
    </row>
    <row r="16" spans="1:5" ht="150">
      <c r="A16" s="6" t="s">
        <v>23</v>
      </c>
      <c r="B16" s="22" t="s">
        <v>24</v>
      </c>
      <c r="C16" s="9">
        <f>152400-147400+502000</f>
        <v>507000</v>
      </c>
      <c r="D16" s="12">
        <v>137300</v>
      </c>
      <c r="E16" s="12">
        <v>123500</v>
      </c>
    </row>
    <row r="17" spans="1:5" ht="150">
      <c r="A17" s="6" t="s">
        <v>25</v>
      </c>
      <c r="B17" s="22" t="s">
        <v>26</v>
      </c>
      <c r="C17" s="9">
        <v>1293000</v>
      </c>
      <c r="D17" s="12">
        <v>24600</v>
      </c>
      <c r="E17" s="12">
        <v>22000</v>
      </c>
    </row>
    <row r="18" spans="1:5" ht="150">
      <c r="A18" s="6" t="s">
        <v>27</v>
      </c>
      <c r="B18" s="22" t="s">
        <v>28</v>
      </c>
      <c r="C18" s="9">
        <f>6110200+1067800-1069000+1614300</f>
        <v>7723300</v>
      </c>
      <c r="D18" s="12">
        <v>5499200</v>
      </c>
      <c r="E18" s="12">
        <v>4949200</v>
      </c>
    </row>
    <row r="19" spans="1:5" ht="150">
      <c r="A19" s="6" t="s">
        <v>29</v>
      </c>
      <c r="B19" s="22" t="s">
        <v>30</v>
      </c>
      <c r="C19" s="9">
        <f>1000+4700</f>
        <v>5700</v>
      </c>
      <c r="D19" s="12">
        <v>0</v>
      </c>
      <c r="E19" s="12">
        <v>0</v>
      </c>
    </row>
    <row r="20" spans="1:5" ht="93.75">
      <c r="A20" s="6" t="s">
        <v>31</v>
      </c>
      <c r="B20" s="22" t="s">
        <v>32</v>
      </c>
      <c r="C20" s="9">
        <f>241881500+2615500+65292000+291000</f>
        <v>310080000</v>
      </c>
      <c r="D20" s="12">
        <v>217693400</v>
      </c>
      <c r="E20" s="12">
        <v>195924000</v>
      </c>
    </row>
    <row r="21" spans="1:5" ht="380.25" customHeight="1">
      <c r="A21" s="6" t="s">
        <v>33</v>
      </c>
      <c r="B21" s="22" t="s">
        <v>34</v>
      </c>
      <c r="C21" s="9">
        <f>206963600+65830400-147168000</f>
        <v>125626000</v>
      </c>
      <c r="D21" s="12">
        <v>186267400</v>
      </c>
      <c r="E21" s="12">
        <v>167640600</v>
      </c>
    </row>
    <row r="22" spans="1:5" ht="112.5">
      <c r="A22" s="6" t="s">
        <v>35</v>
      </c>
      <c r="B22" s="22" t="s">
        <v>36</v>
      </c>
      <c r="C22" s="9">
        <f>2233400-172400+172000+393000</f>
        <v>2626000</v>
      </c>
      <c r="D22" s="12">
        <v>1744200</v>
      </c>
      <c r="E22" s="12">
        <v>1304000</v>
      </c>
    </row>
    <row r="23" spans="1:5" ht="112.5">
      <c r="A23" s="6" t="s">
        <v>37</v>
      </c>
      <c r="B23" s="22" t="s">
        <v>38</v>
      </c>
      <c r="C23" s="9">
        <f>9053200+811800+541000+3691000</f>
        <v>14097000</v>
      </c>
      <c r="D23" s="12">
        <v>8147700</v>
      </c>
      <c r="E23" s="12">
        <v>7333100</v>
      </c>
    </row>
    <row r="24" spans="1:5" ht="281.25">
      <c r="A24" s="6" t="s">
        <v>39</v>
      </c>
      <c r="B24" s="22" t="s">
        <v>40</v>
      </c>
      <c r="C24" s="9">
        <f>57572500+36633500-66117000</f>
        <v>28089000</v>
      </c>
      <c r="D24" s="12">
        <v>51815100</v>
      </c>
      <c r="E24" s="12">
        <v>46633700</v>
      </c>
    </row>
    <row r="25" spans="1:5" ht="281.25">
      <c r="A25" s="6" t="s">
        <v>41</v>
      </c>
      <c r="B25" s="22" t="s">
        <v>42</v>
      </c>
      <c r="C25" s="9">
        <f>10125200+586800-8979000</f>
        <v>1733000</v>
      </c>
      <c r="D25" s="12">
        <v>9112800</v>
      </c>
      <c r="E25" s="12">
        <v>8201600</v>
      </c>
    </row>
    <row r="26" spans="1:5" ht="262.5">
      <c r="A26" s="6" t="s">
        <v>43</v>
      </c>
      <c r="B26" s="22" t="s">
        <v>44</v>
      </c>
      <c r="C26" s="9">
        <f>6541000-5362000-1179000</f>
        <v>0</v>
      </c>
      <c r="D26" s="12">
        <v>5887100</v>
      </c>
      <c r="E26" s="12">
        <v>5297900</v>
      </c>
    </row>
    <row r="27" spans="1:5" ht="81" customHeight="1">
      <c r="A27" s="6" t="s">
        <v>45</v>
      </c>
      <c r="B27" s="22" t="s">
        <v>46</v>
      </c>
      <c r="C27" s="9">
        <f>361257000+368340000-175925000</f>
        <v>553672000</v>
      </c>
      <c r="D27" s="12"/>
      <c r="E27" s="12"/>
    </row>
    <row r="28" spans="1:5" ht="84" customHeight="1">
      <c r="A28" s="6" t="s">
        <v>47</v>
      </c>
      <c r="B28" s="22" t="s">
        <v>48</v>
      </c>
      <c r="C28" s="9">
        <f>3964000+592000-3717000</f>
        <v>839000</v>
      </c>
      <c r="D28" s="12"/>
      <c r="E28" s="12"/>
    </row>
    <row r="29" spans="1:5" ht="93.75">
      <c r="A29" s="6" t="s">
        <v>49</v>
      </c>
      <c r="B29" s="22" t="s">
        <v>50</v>
      </c>
      <c r="C29" s="9">
        <v>8208000</v>
      </c>
      <c r="D29" s="12">
        <v>8742100</v>
      </c>
      <c r="E29" s="12">
        <v>13049100</v>
      </c>
    </row>
    <row r="30" spans="1:5" ht="112.5">
      <c r="A30" s="6" t="s">
        <v>51</v>
      </c>
      <c r="B30" s="22" t="s">
        <v>52</v>
      </c>
      <c r="C30" s="9">
        <v>37000</v>
      </c>
      <c r="D30" s="12">
        <v>40500</v>
      </c>
      <c r="E30" s="12">
        <v>60500</v>
      </c>
    </row>
    <row r="31" spans="1:5" ht="93.75">
      <c r="A31" s="6" t="s">
        <v>53</v>
      </c>
      <c r="B31" s="22" t="s">
        <v>54</v>
      </c>
      <c r="C31" s="9">
        <v>8289300</v>
      </c>
      <c r="D31" s="12">
        <v>8785200</v>
      </c>
      <c r="E31" s="12">
        <v>13102900</v>
      </c>
    </row>
    <row r="32" spans="1:5" ht="93.75">
      <c r="A32" s="6" t="s">
        <v>55</v>
      </c>
      <c r="B32" s="22" t="s">
        <v>56</v>
      </c>
      <c r="C32" s="9">
        <v>-840700</v>
      </c>
      <c r="D32" s="12">
        <v>-869600</v>
      </c>
      <c r="E32" s="12">
        <v>-1249600</v>
      </c>
    </row>
    <row r="33" spans="1:5" ht="56.25">
      <c r="A33" s="7" t="s">
        <v>57</v>
      </c>
      <c r="B33" s="22" t="s">
        <v>58</v>
      </c>
      <c r="C33" s="9">
        <f>39366200+12040000+12193800</f>
        <v>63600000</v>
      </c>
      <c r="D33" s="12">
        <v>40462400</v>
      </c>
      <c r="E33" s="12">
        <v>39381000</v>
      </c>
    </row>
    <row r="34" spans="1:5" ht="56.25">
      <c r="A34" s="7" t="s">
        <v>59</v>
      </c>
      <c r="B34" s="22" t="s">
        <v>60</v>
      </c>
      <c r="C34" s="9">
        <f>1000+16000</f>
        <v>17000</v>
      </c>
      <c r="D34" s="12"/>
      <c r="E34" s="12"/>
    </row>
    <row r="35" spans="1:5" ht="75">
      <c r="A35" s="6" t="s">
        <v>61</v>
      </c>
      <c r="B35" s="22" t="s">
        <v>62</v>
      </c>
      <c r="C35" s="9">
        <f>18368800+1231600-2540400</f>
        <v>17060000</v>
      </c>
      <c r="D35" s="12">
        <v>18524400</v>
      </c>
      <c r="E35" s="12">
        <v>17752600</v>
      </c>
    </row>
    <row r="36" spans="1:5" ht="75">
      <c r="A36" s="6" t="s">
        <v>63</v>
      </c>
      <c r="B36" s="22" t="s">
        <v>64</v>
      </c>
      <c r="C36" s="9">
        <v>1000</v>
      </c>
      <c r="D36" s="12"/>
      <c r="E36" s="12"/>
    </row>
    <row r="37" spans="1:5" ht="63.75" customHeight="1">
      <c r="A37" s="6" t="s">
        <v>148</v>
      </c>
      <c r="B37" s="22" t="s">
        <v>149</v>
      </c>
      <c r="C37" s="9">
        <v>23000</v>
      </c>
      <c r="D37" s="12"/>
      <c r="E37" s="12"/>
    </row>
    <row r="38" spans="1:5" ht="48" customHeight="1">
      <c r="A38" s="6" t="s">
        <v>150</v>
      </c>
      <c r="B38" s="22" t="s">
        <v>151</v>
      </c>
      <c r="C38" s="9">
        <v>500</v>
      </c>
      <c r="D38" s="12"/>
      <c r="E38" s="12"/>
    </row>
    <row r="39" spans="1:5" ht="37.5">
      <c r="A39" s="7" t="s">
        <v>65</v>
      </c>
      <c r="B39" s="22" t="s">
        <v>66</v>
      </c>
      <c r="C39" s="9">
        <v>878000</v>
      </c>
      <c r="D39" s="12">
        <v>927000</v>
      </c>
      <c r="E39" s="12">
        <v>927000</v>
      </c>
    </row>
    <row r="40" spans="1:5" ht="56.25">
      <c r="A40" s="7" t="s">
        <v>67</v>
      </c>
      <c r="B40" s="22" t="s">
        <v>68</v>
      </c>
      <c r="C40" s="9">
        <f>11189000+4954000</f>
        <v>16143000</v>
      </c>
      <c r="D40" s="12">
        <v>9313000</v>
      </c>
      <c r="E40" s="12">
        <v>7353000</v>
      </c>
    </row>
    <row r="41" spans="1:5" ht="75">
      <c r="A41" s="7" t="s">
        <v>69</v>
      </c>
      <c r="B41" s="22" t="s">
        <v>70</v>
      </c>
      <c r="C41" s="9">
        <v>45442000</v>
      </c>
      <c r="D41" s="12">
        <v>48229000</v>
      </c>
      <c r="E41" s="12">
        <v>51188000</v>
      </c>
    </row>
    <row r="42" spans="1:5" ht="56.25">
      <c r="A42" s="7" t="s">
        <v>71</v>
      </c>
      <c r="B42" s="22" t="s">
        <v>72</v>
      </c>
      <c r="C42" s="9">
        <f>17556000+7814000</f>
        <v>25370000</v>
      </c>
      <c r="D42" s="12">
        <v>16257000</v>
      </c>
      <c r="E42" s="12">
        <v>15054000</v>
      </c>
    </row>
    <row r="43" spans="1:5" ht="56.25">
      <c r="A43" s="7" t="s">
        <v>73</v>
      </c>
      <c r="B43" s="22" t="s">
        <v>74</v>
      </c>
      <c r="C43" s="9">
        <v>13630000</v>
      </c>
      <c r="D43" s="12">
        <v>15225000</v>
      </c>
      <c r="E43" s="12">
        <v>16732000</v>
      </c>
    </row>
    <row r="44" spans="1:5" ht="56.25">
      <c r="A44" s="7" t="s">
        <v>75</v>
      </c>
      <c r="B44" s="22" t="s">
        <v>76</v>
      </c>
      <c r="C44" s="9">
        <f>11521000+11926000.02-5800000+12952999.98</f>
        <v>30600000</v>
      </c>
      <c r="D44" s="12">
        <v>11942000</v>
      </c>
      <c r="E44" s="12">
        <v>11942000</v>
      </c>
    </row>
    <row r="45" spans="1:5" ht="75">
      <c r="A45" s="7" t="s">
        <v>77</v>
      </c>
      <c r="B45" s="22" t="s">
        <v>78</v>
      </c>
      <c r="C45" s="9">
        <f>5800000-1953000</f>
        <v>3847000</v>
      </c>
      <c r="D45" s="12">
        <v>0</v>
      </c>
      <c r="E45" s="12">
        <v>0</v>
      </c>
    </row>
    <row r="46" spans="1:5" ht="37.5">
      <c r="A46" s="7" t="s">
        <v>79</v>
      </c>
      <c r="B46" s="22" t="s">
        <v>80</v>
      </c>
      <c r="C46" s="9">
        <v>10000</v>
      </c>
      <c r="D46" s="12">
        <v>10000</v>
      </c>
      <c r="E46" s="12">
        <v>10000</v>
      </c>
    </row>
    <row r="47" spans="1:5" ht="75">
      <c r="A47" s="6" t="s">
        <v>81</v>
      </c>
      <c r="B47" s="22" t="s">
        <v>82</v>
      </c>
      <c r="C47" s="9">
        <f>40000000+10000000</f>
        <v>50000000</v>
      </c>
      <c r="D47" s="12">
        <v>40000000</v>
      </c>
      <c r="E47" s="12">
        <v>40000000</v>
      </c>
    </row>
    <row r="48" spans="1:5" ht="93.75">
      <c r="A48" s="6" t="s">
        <v>83</v>
      </c>
      <c r="B48" s="22" t="s">
        <v>84</v>
      </c>
      <c r="C48" s="9">
        <f>500000-132000</f>
        <v>368000</v>
      </c>
      <c r="D48" s="12">
        <v>500000</v>
      </c>
      <c r="E48" s="12">
        <v>500000</v>
      </c>
    </row>
    <row r="49" spans="1:5" ht="93.75">
      <c r="A49" s="6" t="s">
        <v>85</v>
      </c>
      <c r="B49" s="22" t="s">
        <v>86</v>
      </c>
      <c r="C49" s="9">
        <f>10000-10000</f>
        <v>0</v>
      </c>
      <c r="D49" s="12">
        <v>10000</v>
      </c>
      <c r="E49" s="12">
        <v>10000</v>
      </c>
    </row>
    <row r="50" spans="1:5" ht="56.25">
      <c r="A50" s="7" t="s">
        <v>87</v>
      </c>
      <c r="B50" s="22" t="s">
        <v>88</v>
      </c>
      <c r="C50" s="9">
        <f>18000000+16000000</f>
        <v>34000000</v>
      </c>
      <c r="D50" s="12">
        <v>18000000</v>
      </c>
      <c r="E50" s="12">
        <v>18000000</v>
      </c>
    </row>
    <row r="51" spans="1:5" ht="93.75">
      <c r="A51" s="6" t="s">
        <v>89</v>
      </c>
      <c r="B51" s="22" t="s">
        <v>90</v>
      </c>
      <c r="C51" s="9">
        <f>500000-392000</f>
        <v>108000</v>
      </c>
      <c r="D51" s="12">
        <v>500000</v>
      </c>
      <c r="E51" s="12">
        <v>500000</v>
      </c>
    </row>
    <row r="52" spans="1:5" ht="56.25">
      <c r="A52" s="7" t="s">
        <v>91</v>
      </c>
      <c r="B52" s="22" t="s">
        <v>92</v>
      </c>
      <c r="C52" s="9">
        <f>64869.24-64869.24</f>
        <v>0</v>
      </c>
      <c r="D52" s="12">
        <v>0</v>
      </c>
      <c r="E52" s="12">
        <v>0</v>
      </c>
    </row>
    <row r="53" spans="1:5" ht="75.75" customHeight="1">
      <c r="A53" s="6" t="s">
        <v>93</v>
      </c>
      <c r="B53" s="22" t="s">
        <v>94</v>
      </c>
      <c r="C53" s="9">
        <f>337707.12+1102292.88</f>
        <v>1440000</v>
      </c>
      <c r="D53" s="12">
        <v>0</v>
      </c>
      <c r="E53" s="12">
        <v>0</v>
      </c>
    </row>
    <row r="54" spans="1:5" ht="56.25">
      <c r="A54" s="7" t="s">
        <v>95</v>
      </c>
      <c r="B54" s="22" t="s">
        <v>96</v>
      </c>
      <c r="C54" s="9">
        <f>350000+520000</f>
        <v>870000</v>
      </c>
      <c r="D54" s="12">
        <v>350000</v>
      </c>
      <c r="E54" s="12">
        <v>350000</v>
      </c>
    </row>
    <row r="55" spans="1:5" ht="56.25">
      <c r="A55" s="7" t="s">
        <v>97</v>
      </c>
      <c r="B55" s="22" t="s">
        <v>98</v>
      </c>
      <c r="C55" s="9">
        <f>650000-420000</f>
        <v>230000</v>
      </c>
      <c r="D55" s="12">
        <v>650000</v>
      </c>
      <c r="E55" s="12">
        <v>650000</v>
      </c>
    </row>
    <row r="56" spans="1:5" ht="56.25">
      <c r="A56" s="7" t="s">
        <v>99</v>
      </c>
      <c r="B56" s="22" t="s">
        <v>100</v>
      </c>
      <c r="C56" s="9">
        <f>10800000+3765000</f>
        <v>14565000</v>
      </c>
      <c r="D56" s="12">
        <v>10800000</v>
      </c>
      <c r="E56" s="12">
        <v>10800000</v>
      </c>
    </row>
    <row r="57" spans="1:5" ht="33.75" customHeight="1">
      <c r="A57" s="7" t="s">
        <v>101</v>
      </c>
      <c r="B57" s="22" t="s">
        <v>102</v>
      </c>
      <c r="C57" s="9">
        <f>8000000-3865000</f>
        <v>4135000</v>
      </c>
      <c r="D57" s="12">
        <v>8000000</v>
      </c>
      <c r="E57" s="12">
        <v>8000000</v>
      </c>
    </row>
    <row r="58" spans="1:5" ht="37.5" customHeight="1">
      <c r="A58" s="7" t="s">
        <v>103</v>
      </c>
      <c r="B58" s="22" t="s">
        <v>104</v>
      </c>
      <c r="C58" s="9">
        <f>22695571.66+564572.45+5616412.54+131030.2+640000+12071.6+136062.74+237893.51+86520.89+67523.79+1032659.22</f>
        <v>31220318.599999998</v>
      </c>
      <c r="D58" s="12">
        <v>0</v>
      </c>
      <c r="E58" s="12">
        <v>0</v>
      </c>
    </row>
    <row r="59" spans="1:5" ht="75">
      <c r="A59" s="6" t="s">
        <v>105</v>
      </c>
      <c r="B59" s="22" t="s">
        <v>106</v>
      </c>
      <c r="C59" s="9">
        <f>115000-115000</f>
        <v>0</v>
      </c>
      <c r="D59" s="12">
        <v>115000</v>
      </c>
      <c r="E59" s="12">
        <v>115000</v>
      </c>
    </row>
    <row r="60" spans="1:5" ht="75">
      <c r="A60" s="6" t="s">
        <v>107</v>
      </c>
      <c r="B60" s="22" t="s">
        <v>108</v>
      </c>
      <c r="C60" s="9">
        <f>10000000+32000000</f>
        <v>42000000</v>
      </c>
      <c r="D60" s="12">
        <v>10000000</v>
      </c>
      <c r="E60" s="12">
        <v>10000000</v>
      </c>
    </row>
    <row r="61" spans="1:5" ht="37.5">
      <c r="A61" s="7" t="s">
        <v>109</v>
      </c>
      <c r="B61" s="22" t="s">
        <v>110</v>
      </c>
      <c r="C61" s="9">
        <f>3000000+3119000+8381000</f>
        <v>14500000</v>
      </c>
      <c r="D61" s="12">
        <v>3000000</v>
      </c>
      <c r="E61" s="12">
        <v>3000000</v>
      </c>
    </row>
    <row r="62" spans="1:5" ht="75">
      <c r="A62" s="6" t="s">
        <v>111</v>
      </c>
      <c r="B62" s="22" t="s">
        <v>112</v>
      </c>
      <c r="C62" s="9">
        <f>87646+10345.88-10346</f>
        <v>87645.88</v>
      </c>
      <c r="D62" s="12">
        <f>88532+11232.02-11232</f>
        <v>88532.02</v>
      </c>
      <c r="E62" s="12">
        <f>89785+12485.07-12485</f>
        <v>89785.07</v>
      </c>
    </row>
    <row r="63" spans="1:5" ht="93.75">
      <c r="A63" s="6" t="s">
        <v>113</v>
      </c>
      <c r="B63" s="22" t="s">
        <v>114</v>
      </c>
      <c r="C63" s="9">
        <f>193447+26946.99</f>
        <v>220393.99</v>
      </c>
      <c r="D63" s="12">
        <f>198709+33208.81</f>
        <v>231917.81</v>
      </c>
      <c r="E63" s="12">
        <f>194853+28352.86</f>
        <v>223205.86</v>
      </c>
    </row>
    <row r="64" spans="1:5" s="1" customFormat="1" ht="93.75">
      <c r="A64" s="6" t="s">
        <v>115</v>
      </c>
      <c r="B64" s="22" t="s">
        <v>116</v>
      </c>
      <c r="C64" s="9">
        <f>46707+597.3-597</f>
        <v>46707.3</v>
      </c>
      <c r="D64" s="12">
        <f>46576+465.77-466</f>
        <v>46575.77</v>
      </c>
      <c r="E64" s="12">
        <f>46464+354.36-354</f>
        <v>46464.36</v>
      </c>
    </row>
    <row r="65" spans="1:5" s="1" customFormat="1" ht="75">
      <c r="A65" s="6" t="s">
        <v>117</v>
      </c>
      <c r="B65" s="22" t="s">
        <v>118</v>
      </c>
      <c r="C65" s="9">
        <v>10700</v>
      </c>
      <c r="D65" s="12">
        <v>10700</v>
      </c>
      <c r="E65" s="12">
        <v>10700</v>
      </c>
    </row>
    <row r="66" spans="1:5" ht="75">
      <c r="A66" s="6" t="s">
        <v>119</v>
      </c>
      <c r="B66" s="22" t="s">
        <v>120</v>
      </c>
      <c r="C66" s="9">
        <f>3567-67+66.67</f>
        <v>3566.67</v>
      </c>
      <c r="D66" s="12">
        <f>3589-89+88.89</f>
        <v>3588.89</v>
      </c>
      <c r="E66" s="12">
        <f>3619-119+118.52</f>
        <v>3618.52</v>
      </c>
    </row>
    <row r="67" spans="1:5" ht="93.75">
      <c r="A67" s="6" t="s">
        <v>121</v>
      </c>
      <c r="B67" s="22" t="s">
        <v>122</v>
      </c>
      <c r="C67" s="9">
        <v>691800</v>
      </c>
      <c r="D67" s="12">
        <v>691800</v>
      </c>
      <c r="E67" s="12">
        <v>691800</v>
      </c>
    </row>
    <row r="68" spans="1:5" ht="131.25">
      <c r="A68" s="6" t="s">
        <v>123</v>
      </c>
      <c r="B68" s="22" t="s">
        <v>124</v>
      </c>
      <c r="C68" s="9">
        <v>43600</v>
      </c>
      <c r="D68" s="12">
        <v>43600</v>
      </c>
      <c r="E68" s="12">
        <v>43600</v>
      </c>
    </row>
    <row r="69" spans="1:5" ht="112.5">
      <c r="A69" s="6" t="s">
        <v>125</v>
      </c>
      <c r="B69" s="22" t="s">
        <v>126</v>
      </c>
      <c r="C69" s="9">
        <f>40000+30000</f>
        <v>70000</v>
      </c>
      <c r="D69" s="13"/>
      <c r="E69" s="13"/>
    </row>
    <row r="70" spans="1:5" ht="75">
      <c r="A70" s="6" t="s">
        <v>127</v>
      </c>
      <c r="B70" s="22" t="s">
        <v>128</v>
      </c>
      <c r="C70" s="9">
        <v>2200</v>
      </c>
      <c r="D70" s="12">
        <v>2200</v>
      </c>
      <c r="E70" s="12">
        <v>2200</v>
      </c>
    </row>
    <row r="71" spans="1:5" ht="75">
      <c r="A71" s="6" t="s">
        <v>129</v>
      </c>
      <c r="B71" s="22" t="s">
        <v>130</v>
      </c>
      <c r="C71" s="9">
        <v>41200</v>
      </c>
      <c r="D71" s="12">
        <v>41200</v>
      </c>
      <c r="E71" s="12">
        <v>41200</v>
      </c>
    </row>
    <row r="72" spans="1:5" ht="75">
      <c r="A72" s="6" t="s">
        <v>131</v>
      </c>
      <c r="B72" s="22" t="s">
        <v>132</v>
      </c>
      <c r="C72" s="9">
        <f>647033+2033.33</f>
        <v>649066.32999999996</v>
      </c>
      <c r="D72" s="12">
        <f>647678+2677.78</f>
        <v>650355.78</v>
      </c>
      <c r="E72" s="12">
        <f>647904+2903.7</f>
        <v>650807.69999999995</v>
      </c>
    </row>
    <row r="73" spans="1:5" ht="75">
      <c r="A73" s="6" t="s">
        <v>133</v>
      </c>
      <c r="B73" s="22" t="s">
        <v>134</v>
      </c>
      <c r="C73" s="9">
        <f>1135471+52471.04-52471</f>
        <v>1135471.04</v>
      </c>
      <c r="D73" s="12">
        <f>1139508+56508.26-56508</f>
        <v>1139508.26</v>
      </c>
      <c r="E73" s="12">
        <f>1136957+53957.49-53957</f>
        <v>1136957.49</v>
      </c>
    </row>
    <row r="74" spans="1:5" ht="131.25">
      <c r="A74" s="6" t="s">
        <v>135</v>
      </c>
      <c r="B74" s="22" t="s">
        <v>136</v>
      </c>
      <c r="C74" s="9">
        <f>20000-20000</f>
        <v>0</v>
      </c>
      <c r="D74" s="12">
        <v>20000</v>
      </c>
      <c r="E74" s="12">
        <v>20000</v>
      </c>
    </row>
    <row r="75" spans="1:5" ht="112.5">
      <c r="A75" s="6" t="s">
        <v>137</v>
      </c>
      <c r="B75" s="22" t="s">
        <v>138</v>
      </c>
      <c r="C75" s="9">
        <f>30000-30000</f>
        <v>0</v>
      </c>
      <c r="D75" s="12">
        <v>30000</v>
      </c>
      <c r="E75" s="12">
        <v>30000</v>
      </c>
    </row>
    <row r="76" spans="1:5" ht="37.5">
      <c r="A76" s="7" t="s">
        <v>139</v>
      </c>
      <c r="B76" s="22" t="s">
        <v>140</v>
      </c>
      <c r="C76" s="9">
        <f>165000+600000</f>
        <v>765000</v>
      </c>
      <c r="D76" s="12">
        <v>170000</v>
      </c>
      <c r="E76" s="12">
        <v>175000</v>
      </c>
    </row>
    <row r="77" spans="1:5" ht="56.25">
      <c r="A77" s="7" t="s">
        <v>141</v>
      </c>
      <c r="B77" s="22" t="s">
        <v>142</v>
      </c>
      <c r="C77" s="9">
        <f>500000-400000+216.3-36000</f>
        <v>64216.3</v>
      </c>
      <c r="D77" s="12">
        <v>500000</v>
      </c>
      <c r="E77" s="12">
        <v>500000</v>
      </c>
    </row>
    <row r="78" spans="1:5" ht="56.25">
      <c r="A78" s="7" t="s">
        <v>143</v>
      </c>
      <c r="B78" s="22" t="s">
        <v>144</v>
      </c>
      <c r="C78" s="9">
        <f>58312.39+883687.61</f>
        <v>942000</v>
      </c>
      <c r="D78" s="12">
        <v>0</v>
      </c>
      <c r="E78" s="12">
        <v>0</v>
      </c>
    </row>
    <row r="79" spans="1:5" ht="56.25">
      <c r="A79" s="7" t="s">
        <v>145</v>
      </c>
      <c r="B79" s="22">
        <v>1.16100320400001E+16</v>
      </c>
      <c r="C79" s="9">
        <f>1000000+211014.1+124000000+2253985.9+143000</f>
        <v>127608000</v>
      </c>
      <c r="D79" s="12">
        <v>1000000</v>
      </c>
      <c r="E79" s="12">
        <v>1000000</v>
      </c>
    </row>
    <row r="80" spans="1:5" ht="69" customHeight="1">
      <c r="A80" s="15" t="s">
        <v>152</v>
      </c>
      <c r="B80" s="16">
        <v>1.16101000400001E+16</v>
      </c>
      <c r="C80" s="23">
        <f>36000</f>
        <v>36000</v>
      </c>
      <c r="D80" s="14"/>
      <c r="E80" s="14"/>
    </row>
    <row r="81" spans="1:5" ht="106.5" customHeight="1">
      <c r="A81" s="15" t="s">
        <v>153</v>
      </c>
      <c r="B81" s="17">
        <v>1.16101230100411E+16</v>
      </c>
      <c r="C81" s="10">
        <f>5000+20110.59+34000</f>
        <v>59110.59</v>
      </c>
      <c r="D81" s="14"/>
      <c r="E81" s="14"/>
    </row>
    <row r="82" spans="1:5" ht="75">
      <c r="A82" s="15" t="s">
        <v>154</v>
      </c>
      <c r="B82" s="17">
        <v>1.16101290190001E+16</v>
      </c>
      <c r="C82" s="10">
        <f>11185.46</f>
        <v>11185.46</v>
      </c>
      <c r="D82" s="14"/>
      <c r="E82" s="14"/>
    </row>
    <row r="83" spans="1:5" ht="38.25" customHeight="1">
      <c r="A83" s="15" t="s">
        <v>155</v>
      </c>
      <c r="B83" s="17">
        <v>1.17050400400001E+16</v>
      </c>
      <c r="C83" s="10">
        <f>1600</f>
        <v>1600</v>
      </c>
      <c r="D83" s="14"/>
      <c r="E83" s="14"/>
    </row>
  </sheetData>
  <mergeCells count="12">
    <mergeCell ref="D1:E1"/>
    <mergeCell ref="D2:E2"/>
    <mergeCell ref="D3:E3"/>
    <mergeCell ref="D4:E4"/>
    <mergeCell ref="D5:E5"/>
    <mergeCell ref="D6:E6"/>
    <mergeCell ref="A7:E7"/>
    <mergeCell ref="A8:B8"/>
    <mergeCell ref="D9:E9"/>
    <mergeCell ref="A9:A10"/>
    <mergeCell ref="B9:B10"/>
    <mergeCell ref="C9:C10"/>
  </mergeCells>
  <pageMargins left="0.6" right="0.25" top="0.47" bottom="0.57999999999999996" header="0.3" footer="0.3"/>
  <pageSetup paperSize="9" scale="3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Прирожение Нал. и ненал. доходы</vt:lpstr>
      <vt:lpstr>'Прирожение Нал. и ненал. доходы'!Заголовки_для_печати</vt:lpstr>
      <vt:lpstr>'Прирожение Нал. и ненал. доходы'!Область_печати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СНД2</cp:lastModifiedBy>
  <cp:lastPrinted>2025-11-17T00:55:48Z</cp:lastPrinted>
  <dcterms:created xsi:type="dcterms:W3CDTF">2020-01-10T00:49:00Z</dcterms:created>
  <dcterms:modified xsi:type="dcterms:W3CDTF">2025-12-07T23:42:30Z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5D77554EB88E435795A84888ACFC3A2F_13</vt:lpwstr>
  </property>
  <property fmtid="{D5CDD505-2E9C-101B-9397-08002B2CF9AE}" pid="3" name="KSOProductBuildVer">
    <vt:lpwstr>1049-12.2.0.21931</vt:lpwstr>
  </property>
</Properties>
</file>